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2"/>
  </bookViews>
  <sheets>
    <sheet name="ВЛ " sheetId="5" state="hidden" r:id="rId1"/>
    <sheet name="КЛ" sheetId="2" state="hidden" r:id="rId2"/>
    <sheet name="ПС" sheetId="4" r:id="rId3"/>
  </sheets>
  <definedNames>
    <definedName name="_xlnm.Print_Area" localSheetId="0">'ВЛ '!$A$1:$L$13</definedName>
    <definedName name="_xlnm.Print_Area" localSheetId="2">ПС!$A$1:$P$11</definedName>
  </definedNames>
  <calcPr calcId="162913"/>
</workbook>
</file>

<file path=xl/calcChain.xml><?xml version="1.0" encoding="utf-8"?>
<calcChain xmlns="http://schemas.openxmlformats.org/spreadsheetml/2006/main">
  <c r="G10" i="5" l="1"/>
  <c r="I8" i="4" l="1"/>
  <c r="L8" i="4" s="1"/>
  <c r="M7" i="4" l="1"/>
  <c r="I7" i="4"/>
  <c r="L7" i="4" s="1"/>
  <c r="N7" i="4" l="1"/>
  <c r="O7" i="4" s="1"/>
  <c r="P7" i="4"/>
  <c r="M9" i="4" l="1"/>
  <c r="N9" i="4" l="1"/>
  <c r="H9" i="5"/>
  <c r="G9" i="5"/>
  <c r="O9" i="4" l="1"/>
  <c r="J9" i="5"/>
  <c r="L9" i="5" s="1"/>
  <c r="I9" i="5"/>
  <c r="K9" i="5" s="1"/>
  <c r="P9" i="4" l="1"/>
  <c r="G8" i="5"/>
  <c r="H7" i="5"/>
  <c r="G7" i="5"/>
  <c r="J7" i="5" l="1"/>
  <c r="I7" i="5"/>
  <c r="K7" i="5" l="1"/>
  <c r="K11" i="5" s="1"/>
  <c r="I11" i="5"/>
  <c r="L7" i="5"/>
  <c r="L11" i="5" s="1"/>
  <c r="J11" i="5"/>
  <c r="G11" i="2"/>
  <c r="I11" i="2" s="1"/>
  <c r="J11" i="2" s="1"/>
  <c r="G10" i="2"/>
  <c r="I10" i="2" s="1"/>
  <c r="J10" i="2" s="1"/>
  <c r="G9" i="2"/>
  <c r="I9" i="2" s="1"/>
  <c r="J9" i="2" s="1"/>
  <c r="G8" i="2"/>
  <c r="I8" i="2" s="1"/>
  <c r="J8" i="2" s="1"/>
  <c r="G7" i="2"/>
  <c r="I7" i="2" s="1"/>
  <c r="J7" i="2" s="1"/>
  <c r="G6" i="2"/>
  <c r="I6" i="2" s="1"/>
  <c r="J6" i="2" s="1"/>
  <c r="G5" i="2"/>
  <c r="I5" i="2" s="1"/>
  <c r="J5" i="2" s="1"/>
  <c r="B5" i="2"/>
  <c r="B6" i="2" s="1"/>
  <c r="B7" i="2" s="1"/>
  <c r="B8" i="2" s="1"/>
  <c r="B9" i="2" s="1"/>
  <c r="B10" i="2" s="1"/>
  <c r="B11" i="2" s="1"/>
  <c r="G4" i="2"/>
  <c r="I4" i="2" s="1"/>
  <c r="J4" i="2" s="1"/>
  <c r="J12" i="2" l="1"/>
</calcChain>
</file>

<file path=xl/sharedStrings.xml><?xml version="1.0" encoding="utf-8"?>
<sst xmlns="http://schemas.openxmlformats.org/spreadsheetml/2006/main" count="70" uniqueCount="53">
  <si>
    <t>№ п/п</t>
  </si>
  <si>
    <t>Вид работ</t>
  </si>
  <si>
    <t>№ расценки</t>
  </si>
  <si>
    <t>Стоимость в ценах на 01.01.2015</t>
  </si>
  <si>
    <t>Дефлятор текущих цен</t>
  </si>
  <si>
    <t>Стоимость в текущих ценах</t>
  </si>
  <si>
    <t>Стоимость с НДС</t>
  </si>
  <si>
    <t>Кол-во, км</t>
  </si>
  <si>
    <t>ИТОГО</t>
  </si>
  <si>
    <t>Цена, млн. руб.</t>
  </si>
  <si>
    <t>млн. руб.</t>
  </si>
  <si>
    <t>заполнять</t>
  </si>
  <si>
    <t>не заполнять</t>
  </si>
  <si>
    <t>Расчет стоимости строительства КЛ</t>
  </si>
  <si>
    <t>Напряжение, кВ</t>
  </si>
  <si>
    <t>Норматив цены, млн. руб.</t>
  </si>
  <si>
    <t>Полная стоимость в текущих ценах</t>
  </si>
  <si>
    <t>Полная стоимость в текущих ценах с НДС</t>
  </si>
  <si>
    <t>Результаты расчетов объемов финансовых потребностей, необходимых для строительства (реконструкции)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 (Приказ Минэнерго от 08.02.2016 №75)</t>
  </si>
  <si>
    <t>Год раскрытия информации: 2018 год</t>
  </si>
  <si>
    <t>Полная стоимость в прогнозных ценах с НДС</t>
  </si>
  <si>
    <t>П3-03</t>
  </si>
  <si>
    <t>Л2-44-2</t>
  </si>
  <si>
    <t>Строительство ВЛ 35 кВ от ПС 110 кВ Вольная до ПС 35 кВ Весенняя (ПИР, СМР, ввод-2019г.)</t>
  </si>
  <si>
    <t>Строительство ВЛ 110 кВ Соколовская-Вольная-2 (ПИР, СМР, ввод-2019г.)</t>
  </si>
  <si>
    <t>Л1-44-4</t>
  </si>
  <si>
    <t>П3-10</t>
  </si>
  <si>
    <t>Полная стоимость в прогнозных ценах  с НДС</t>
  </si>
  <si>
    <t>Полная стоимость в прогнозных ценах</t>
  </si>
  <si>
    <t>Начальник производственно- технического отдела  филиала ООО ХК "СДС-Энерго"-"Прокопьевскэнерго"</t>
  </si>
  <si>
    <t>А.А. Гребенчук</t>
  </si>
  <si>
    <t xml:space="preserve"> Таблица 1. Строительство (реконструкция) ВЛ 6-750 кВ</t>
  </si>
  <si>
    <t>По объектам  инвестиционной программы ООО ХК "СДС-Энерго" на 2020 год</t>
  </si>
  <si>
    <t>Год раскрытия информации: 2019 год</t>
  </si>
  <si>
    <t>Наименование</t>
  </si>
  <si>
    <t>Измеритель</t>
  </si>
  <si>
    <t>км</t>
  </si>
  <si>
    <t>Коэффициент перехода (пересчета) от базового УНЦ к УНЦ субъектов РФ</t>
  </si>
  <si>
    <t>тыс.руб.</t>
  </si>
  <si>
    <t>Норматив цены</t>
  </si>
  <si>
    <t xml:space="preserve">Стоимость в ценах на 01.01.2018г. </t>
  </si>
  <si>
    <t>Стоимость в ценах на 01.01.2018г.  с учетом коэффициента</t>
  </si>
  <si>
    <t xml:space="preserve">Полная стоимость в ценах на 01.01.2018 </t>
  </si>
  <si>
    <t>Ц1-42-7</t>
  </si>
  <si>
    <t>Результаты расчетов объемов финансовых потребностей, необходимых для строительства (реконструкции)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 (Приказ Минэнерго от 17.01.2019 №10)</t>
  </si>
  <si>
    <t>Дооборудование ПС 110/35/6 кВ "Вольная" кабельной линией 35 кВ до линейных порталов (СМР, ввод - 2019)</t>
  </si>
  <si>
    <t>Сечение жилы - 185 мм2, напряжение - 35 кВ</t>
  </si>
  <si>
    <t>К1-07-4</t>
  </si>
  <si>
    <t>Н2-03</t>
  </si>
  <si>
    <t xml:space="preserve">м </t>
  </si>
  <si>
    <t>Кабельные каналы</t>
  </si>
  <si>
    <t>Ц2-42-7</t>
  </si>
  <si>
    <t>По объектам скорректированной инвестиционной программы ООО ХК "СДС-Энерго"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</si>
</sst>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164" fontId="0" fillId="2" borderId="1" xfId="0" applyNumberFormat="1" applyFill="1" applyBorder="1"/>
    <xf numFmtId="0" fontId="0" fillId="2" borderId="1" xfId="0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/>
    <xf numFmtId="0" fontId="0" fillId="3" borderId="0" xfId="0" applyFill="1" applyAlignment="1"/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/>
    <xf numFmtId="164" fontId="2" fillId="4" borderId="1" xfId="0" applyNumberFormat="1" applyFont="1" applyFill="1" applyBorder="1"/>
    <xf numFmtId="0" fontId="0" fillId="4" borderId="0" xfId="0" applyFill="1"/>
    <xf numFmtId="0" fontId="0" fillId="2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3" xfId="0" applyNumberFormat="1" applyFont="1" applyFill="1" applyBorder="1"/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3" xfId="0" applyNumberFormat="1" applyFont="1" applyFill="1" applyBorder="1"/>
    <xf numFmtId="164" fontId="0" fillId="0" borderId="0" xfId="0" applyNumberFormat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zoomScale="80" zoomScaleNormal="100" zoomScaleSheetLayoutView="80" workbookViewId="0">
      <selection activeCell="F10" sqref="F10"/>
    </sheetView>
  </sheetViews>
  <sheetFormatPr defaultRowHeight="15" x14ac:dyDescent="0.25"/>
  <cols>
    <col min="1" max="1" width="5.85546875" customWidth="1"/>
    <col min="2" max="2" width="40" customWidth="1"/>
    <col min="3" max="3" width="9.7109375" customWidth="1"/>
    <col min="4" max="4" width="9.28515625" customWidth="1"/>
    <col min="5" max="6" width="12.7109375" customWidth="1"/>
    <col min="7" max="7" width="12" customWidth="1"/>
    <col min="8" max="8" width="11.5703125" customWidth="1"/>
    <col min="9" max="10" width="12.7109375" customWidth="1"/>
    <col min="11" max="11" width="15.42578125" customWidth="1"/>
    <col min="12" max="12" width="16.42578125" customWidth="1"/>
  </cols>
  <sheetData>
    <row r="1" spans="1:12" ht="49.5" customHeight="1" x14ac:dyDescent="0.2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2.5" customHeight="1" x14ac:dyDescent="0.2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2.5" customHeight="1" x14ac:dyDescent="0.25">
      <c r="A3" s="20"/>
      <c r="B3" s="20"/>
      <c r="C3" s="20"/>
      <c r="D3" s="20"/>
      <c r="E3" s="47" t="s">
        <v>19</v>
      </c>
      <c r="F3" s="48"/>
      <c r="G3" s="48"/>
      <c r="H3" s="48"/>
      <c r="I3" s="48"/>
      <c r="J3" s="20"/>
      <c r="K3" s="21"/>
      <c r="L3" s="20"/>
    </row>
    <row r="4" spans="1:12" ht="22.5" customHeight="1" x14ac:dyDescent="0.25">
      <c r="A4" s="15"/>
      <c r="B4" s="16"/>
      <c r="C4" s="16"/>
      <c r="D4" s="16"/>
      <c r="E4" s="16"/>
      <c r="F4" s="16"/>
      <c r="G4" s="16" t="s">
        <v>31</v>
      </c>
      <c r="H4" s="16"/>
      <c r="I4" s="16"/>
      <c r="J4" s="16"/>
      <c r="K4" s="16"/>
      <c r="L4" s="17" t="s">
        <v>10</v>
      </c>
    </row>
    <row r="5" spans="1:12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88.5" customHeight="1" x14ac:dyDescent="0.25">
      <c r="A6" s="18" t="s">
        <v>0</v>
      </c>
      <c r="B6" s="18" t="s">
        <v>1</v>
      </c>
      <c r="C6" s="18" t="s">
        <v>7</v>
      </c>
      <c r="D6" s="18" t="s">
        <v>14</v>
      </c>
      <c r="E6" s="18" t="s">
        <v>2</v>
      </c>
      <c r="F6" s="18" t="s">
        <v>15</v>
      </c>
      <c r="G6" s="18" t="s">
        <v>3</v>
      </c>
      <c r="H6" s="18" t="s">
        <v>4</v>
      </c>
      <c r="I6" s="18" t="s">
        <v>16</v>
      </c>
      <c r="J6" s="18" t="s">
        <v>17</v>
      </c>
      <c r="K6" s="18" t="s">
        <v>28</v>
      </c>
      <c r="L6" s="18" t="s">
        <v>27</v>
      </c>
    </row>
    <row r="7" spans="1:12" x14ac:dyDescent="0.25">
      <c r="A7" s="38">
        <v>1</v>
      </c>
      <c r="B7" s="40" t="s">
        <v>23</v>
      </c>
      <c r="C7" s="42">
        <v>5.12</v>
      </c>
      <c r="D7" s="44">
        <v>35</v>
      </c>
      <c r="E7" s="27" t="s">
        <v>21</v>
      </c>
      <c r="F7" s="22">
        <v>3</v>
      </c>
      <c r="G7" s="22">
        <f>F7/5*C7</f>
        <v>3.0720000000000001</v>
      </c>
      <c r="H7" s="36">
        <f t="shared" ref="H7" si="0">1.063*1.044*1.046</f>
        <v>1.1608215120000001</v>
      </c>
      <c r="I7" s="36">
        <f>SUM(G7:G8)*H7</f>
        <v>48.854798482636809</v>
      </c>
      <c r="J7" s="36">
        <f>SUM(G7:G8)*H7*1.18</f>
        <v>57.648662209511429</v>
      </c>
      <c r="K7" s="36">
        <f>I7*1.044</f>
        <v>51.004409615872831</v>
      </c>
      <c r="L7" s="36">
        <f>J7*1.044/1.18*1.2</f>
        <v>61.205291539047394</v>
      </c>
    </row>
    <row r="8" spans="1:12" ht="30" customHeight="1" x14ac:dyDescent="0.25">
      <c r="A8" s="50"/>
      <c r="B8" s="51"/>
      <c r="C8" s="52"/>
      <c r="D8" s="53"/>
      <c r="E8" s="27" t="s">
        <v>22</v>
      </c>
      <c r="F8" s="22">
        <v>7.62</v>
      </c>
      <c r="G8" s="22">
        <f>F8*C7</f>
        <v>39.014400000000002</v>
      </c>
      <c r="H8" s="37"/>
      <c r="I8" s="37"/>
      <c r="J8" s="37"/>
      <c r="K8" s="37"/>
      <c r="L8" s="37"/>
    </row>
    <row r="9" spans="1:12" x14ac:dyDescent="0.25">
      <c r="A9" s="38">
        <v>2</v>
      </c>
      <c r="B9" s="40" t="s">
        <v>24</v>
      </c>
      <c r="C9" s="42">
        <v>12.57</v>
      </c>
      <c r="D9" s="44">
        <v>110</v>
      </c>
      <c r="E9" s="28" t="s">
        <v>26</v>
      </c>
      <c r="F9" s="22">
        <v>21</v>
      </c>
      <c r="G9" s="22">
        <f>F9/30*C9</f>
        <v>8.7989999999999995</v>
      </c>
      <c r="H9" s="36">
        <f t="shared" ref="H9" si="1">1.063*1.044*1.046</f>
        <v>1.1608215120000001</v>
      </c>
      <c r="I9" s="36">
        <f>SUM(G9:G10)*H9</f>
        <v>146.29464374495186</v>
      </c>
      <c r="J9" s="36">
        <f>SUM(G9:G10)*H9*1.18</f>
        <v>172.62767961904319</v>
      </c>
      <c r="K9" s="36">
        <f>I9*1.044</f>
        <v>152.73160806972973</v>
      </c>
      <c r="L9" s="36">
        <f>J9*1.044/1.18*1.2</f>
        <v>183.27792968367567</v>
      </c>
    </row>
    <row r="10" spans="1:12" ht="24" customHeight="1" x14ac:dyDescent="0.25">
      <c r="A10" s="39"/>
      <c r="B10" s="41"/>
      <c r="C10" s="43"/>
      <c r="D10" s="45"/>
      <c r="E10" s="28" t="s">
        <v>25</v>
      </c>
      <c r="F10" s="22">
        <v>9.3260000000000005</v>
      </c>
      <c r="G10" s="22">
        <f>F10*C9</f>
        <v>117.22782000000001</v>
      </c>
      <c r="H10" s="46"/>
      <c r="I10" s="37"/>
      <c r="J10" s="37"/>
      <c r="K10" s="37"/>
      <c r="L10" s="37"/>
    </row>
    <row r="11" spans="1:12" ht="15.75" x14ac:dyDescent="0.25">
      <c r="A11" s="23"/>
      <c r="B11" s="23"/>
      <c r="C11" s="23"/>
      <c r="D11" s="23"/>
      <c r="E11" s="23"/>
      <c r="F11" s="23"/>
      <c r="G11" s="23"/>
      <c r="H11" s="24" t="s">
        <v>8</v>
      </c>
      <c r="I11" s="25">
        <f>I7+I9</f>
        <v>195.14944222758868</v>
      </c>
      <c r="J11" s="25">
        <f t="shared" ref="J11:L11" si="2">J7+J9</f>
        <v>230.27634182855462</v>
      </c>
      <c r="K11" s="25">
        <f t="shared" si="2"/>
        <v>203.73601768560258</v>
      </c>
      <c r="L11" s="25">
        <f t="shared" si="2"/>
        <v>244.48322122272305</v>
      </c>
    </row>
    <row r="12" spans="1:12" ht="36.75" hidden="1" customHeight="1" x14ac:dyDescent="0.25">
      <c r="A12" s="19" t="s">
        <v>29</v>
      </c>
      <c r="B12" s="19"/>
      <c r="C12" s="19"/>
      <c r="D12" s="19"/>
      <c r="E12" s="19"/>
      <c r="F12" s="19"/>
      <c r="G12" s="19"/>
      <c r="H12" s="19"/>
      <c r="I12" s="19"/>
      <c r="J12" s="19" t="s">
        <v>30</v>
      </c>
      <c r="K12" s="19"/>
    </row>
    <row r="14" spans="1:12" x14ac:dyDescent="0.25">
      <c r="J14" s="26"/>
      <c r="L14" s="26"/>
    </row>
    <row r="15" spans="1:12" x14ac:dyDescent="0.25">
      <c r="K15" s="26"/>
    </row>
  </sheetData>
  <mergeCells count="22">
    <mergeCell ref="A1:L1"/>
    <mergeCell ref="A2:L2"/>
    <mergeCell ref="E3:I3"/>
    <mergeCell ref="A5:L5"/>
    <mergeCell ref="A7:A8"/>
    <mergeCell ref="B7:B8"/>
    <mergeCell ref="C7:C8"/>
    <mergeCell ref="L7:L8"/>
    <mergeCell ref="D7:D8"/>
    <mergeCell ref="H7:H8"/>
    <mergeCell ref="I7:I8"/>
    <mergeCell ref="J7:J8"/>
    <mergeCell ref="K7:K8"/>
    <mergeCell ref="I9:I10"/>
    <mergeCell ref="J9:J10"/>
    <mergeCell ref="K9:K10"/>
    <mergeCell ref="L9:L10"/>
    <mergeCell ref="A9:A10"/>
    <mergeCell ref="B9:B10"/>
    <mergeCell ref="C9:C10"/>
    <mergeCell ref="D9:D10"/>
    <mergeCell ref="H9:H10"/>
  </mergeCells>
  <pageMargins left="0.31496062992125984" right="0.31496062992125984" top="0.35433070866141736" bottom="0.35433070866141736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35" sqref="F35"/>
    </sheetView>
  </sheetViews>
  <sheetFormatPr defaultRowHeight="15" x14ac:dyDescent="0.25"/>
  <cols>
    <col min="3" max="3" width="30" customWidth="1"/>
    <col min="4" max="4" width="10.42578125" customWidth="1"/>
    <col min="5" max="5" width="11.28515625" customWidth="1"/>
    <col min="6" max="6" width="13.28515625" customWidth="1"/>
    <col min="7" max="7" width="27.42578125" customWidth="1"/>
    <col min="8" max="8" width="19.5703125" customWidth="1"/>
    <col min="9" max="9" width="22.5703125" customWidth="1"/>
    <col min="10" max="10" width="14.85546875" customWidth="1"/>
  </cols>
  <sheetData>
    <row r="1" spans="1:11" x14ac:dyDescent="0.25">
      <c r="A1" s="5"/>
      <c r="B1" s="54" t="s">
        <v>13</v>
      </c>
      <c r="C1" s="54"/>
      <c r="D1" s="54"/>
      <c r="E1" s="54"/>
      <c r="F1" s="54"/>
      <c r="G1" s="54"/>
      <c r="H1" s="54"/>
      <c r="I1" s="54"/>
      <c r="J1" s="54"/>
      <c r="K1" s="8"/>
    </row>
    <row r="2" spans="1:11" x14ac:dyDescent="0.25">
      <c r="A2" s="5"/>
      <c r="B2" s="55"/>
      <c r="C2" s="55"/>
      <c r="D2" s="55"/>
      <c r="E2" s="55"/>
      <c r="F2" s="55"/>
      <c r="G2" s="55"/>
      <c r="H2" s="55"/>
      <c r="I2" s="55"/>
      <c r="J2" s="55"/>
      <c r="K2" s="9"/>
    </row>
    <row r="3" spans="1:11" ht="15.75" thickBot="1" x14ac:dyDescent="0.3">
      <c r="A3" s="5"/>
      <c r="B3" s="7" t="s">
        <v>0</v>
      </c>
      <c r="C3" s="7" t="s">
        <v>1</v>
      </c>
      <c r="D3" s="7" t="s">
        <v>7</v>
      </c>
      <c r="E3" s="7" t="s">
        <v>2</v>
      </c>
      <c r="F3" s="7" t="s">
        <v>9</v>
      </c>
      <c r="G3" s="7" t="s">
        <v>3</v>
      </c>
      <c r="H3" s="7" t="s">
        <v>4</v>
      </c>
      <c r="I3" s="7" t="s">
        <v>5</v>
      </c>
      <c r="J3" s="7" t="s">
        <v>6</v>
      </c>
      <c r="K3" s="5"/>
    </row>
    <row r="4" spans="1:11" ht="15.75" thickBot="1" x14ac:dyDescent="0.3">
      <c r="A4" s="5"/>
      <c r="B4" s="10">
        <v>1</v>
      </c>
      <c r="C4" s="2"/>
      <c r="D4" s="1"/>
      <c r="E4" s="2"/>
      <c r="F4" s="1"/>
      <c r="G4" s="11">
        <f>D4*F4</f>
        <v>0</v>
      </c>
      <c r="H4" s="2">
        <v>1.0756756756756756</v>
      </c>
      <c r="I4" s="11">
        <f>G4*H4</f>
        <v>0</v>
      </c>
      <c r="J4" s="11">
        <f>I4*1.18</f>
        <v>0</v>
      </c>
      <c r="K4" s="5"/>
    </row>
    <row r="5" spans="1:11" ht="15.75" thickBot="1" x14ac:dyDescent="0.3">
      <c r="A5" s="5"/>
      <c r="B5" s="10">
        <f>B4+1</f>
        <v>2</v>
      </c>
      <c r="C5" s="2"/>
      <c r="D5" s="1"/>
      <c r="E5" s="2"/>
      <c r="F5" s="1"/>
      <c r="G5" s="11">
        <f t="shared" ref="G5:G11" si="0">D5*F5</f>
        <v>0</v>
      </c>
      <c r="H5" s="2">
        <v>1.0756756756756756</v>
      </c>
      <c r="I5" s="11">
        <f t="shared" ref="I5:I11" si="1">G5*H5</f>
        <v>0</v>
      </c>
      <c r="J5" s="11">
        <f t="shared" ref="J5:J11" si="2">I5*1.18</f>
        <v>0</v>
      </c>
      <c r="K5" s="5"/>
    </row>
    <row r="6" spans="1:11" ht="15.75" thickBot="1" x14ac:dyDescent="0.3">
      <c r="A6" s="5"/>
      <c r="B6" s="10">
        <f t="shared" ref="B6:B11" si="3">B5+1</f>
        <v>3</v>
      </c>
      <c r="C6" s="2"/>
      <c r="D6" s="1"/>
      <c r="E6" s="2"/>
      <c r="F6" s="1"/>
      <c r="G6" s="11">
        <f t="shared" si="0"/>
        <v>0</v>
      </c>
      <c r="H6" s="2">
        <v>1.0756756756756756</v>
      </c>
      <c r="I6" s="11">
        <f t="shared" si="1"/>
        <v>0</v>
      </c>
      <c r="J6" s="11">
        <f t="shared" si="2"/>
        <v>0</v>
      </c>
      <c r="K6" s="5"/>
    </row>
    <row r="7" spans="1:11" ht="15.75" thickBot="1" x14ac:dyDescent="0.3">
      <c r="A7" s="5"/>
      <c r="B7" s="10">
        <f t="shared" si="3"/>
        <v>4</v>
      </c>
      <c r="C7" s="2"/>
      <c r="D7" s="1"/>
      <c r="E7" s="2"/>
      <c r="F7" s="1"/>
      <c r="G7" s="11">
        <f t="shared" si="0"/>
        <v>0</v>
      </c>
      <c r="H7" s="2">
        <v>1.0756756756756756</v>
      </c>
      <c r="I7" s="11">
        <f t="shared" si="1"/>
        <v>0</v>
      </c>
      <c r="J7" s="11">
        <f t="shared" si="2"/>
        <v>0</v>
      </c>
      <c r="K7" s="5"/>
    </row>
    <row r="8" spans="1:11" ht="15.75" thickBot="1" x14ac:dyDescent="0.3">
      <c r="A8" s="5"/>
      <c r="B8" s="10">
        <f t="shared" si="3"/>
        <v>5</v>
      </c>
      <c r="C8" s="2"/>
      <c r="D8" s="1"/>
      <c r="E8" s="2"/>
      <c r="F8" s="1"/>
      <c r="G8" s="11">
        <f t="shared" si="0"/>
        <v>0</v>
      </c>
      <c r="H8" s="2">
        <v>1.0756756756756756</v>
      </c>
      <c r="I8" s="11">
        <f t="shared" si="1"/>
        <v>0</v>
      </c>
      <c r="J8" s="11">
        <f t="shared" si="2"/>
        <v>0</v>
      </c>
      <c r="K8" s="5"/>
    </row>
    <row r="9" spans="1:11" ht="15.75" thickBot="1" x14ac:dyDescent="0.3">
      <c r="A9" s="5"/>
      <c r="B9" s="10">
        <f t="shared" si="3"/>
        <v>6</v>
      </c>
      <c r="C9" s="2"/>
      <c r="D9" s="1"/>
      <c r="E9" s="2"/>
      <c r="F9" s="1"/>
      <c r="G9" s="11">
        <f t="shared" si="0"/>
        <v>0</v>
      </c>
      <c r="H9" s="2">
        <v>1.0756756756756756</v>
      </c>
      <c r="I9" s="11">
        <f t="shared" si="1"/>
        <v>0</v>
      </c>
      <c r="J9" s="11">
        <f t="shared" si="2"/>
        <v>0</v>
      </c>
      <c r="K9" s="5"/>
    </row>
    <row r="10" spans="1:11" ht="15.75" thickBot="1" x14ac:dyDescent="0.3">
      <c r="A10" s="5"/>
      <c r="B10" s="10">
        <f t="shared" si="3"/>
        <v>7</v>
      </c>
      <c r="C10" s="2"/>
      <c r="D10" s="1"/>
      <c r="E10" s="2"/>
      <c r="F10" s="1"/>
      <c r="G10" s="11">
        <f t="shared" si="0"/>
        <v>0</v>
      </c>
      <c r="H10" s="2">
        <v>1.0756756756756756</v>
      </c>
      <c r="I10" s="11">
        <f t="shared" si="1"/>
        <v>0</v>
      </c>
      <c r="J10" s="11">
        <f t="shared" si="2"/>
        <v>0</v>
      </c>
      <c r="K10" s="5"/>
    </row>
    <row r="11" spans="1:11" ht="15.75" thickBot="1" x14ac:dyDescent="0.3">
      <c r="A11" s="5"/>
      <c r="B11" s="10">
        <f t="shared" si="3"/>
        <v>8</v>
      </c>
      <c r="C11" s="2"/>
      <c r="D11" s="1"/>
      <c r="E11" s="2"/>
      <c r="F11" s="1"/>
      <c r="G11" s="11">
        <f t="shared" si="0"/>
        <v>0</v>
      </c>
      <c r="H11" s="2">
        <v>1.0756756756756756</v>
      </c>
      <c r="I11" s="11">
        <f t="shared" si="1"/>
        <v>0</v>
      </c>
      <c r="J11" s="11">
        <f t="shared" si="2"/>
        <v>0</v>
      </c>
      <c r="K11" s="5"/>
    </row>
    <row r="12" spans="1:11" ht="16.5" thickBot="1" x14ac:dyDescent="0.3">
      <c r="A12" s="5"/>
      <c r="B12" s="56"/>
      <c r="C12" s="56"/>
      <c r="D12" s="56"/>
      <c r="E12" s="56"/>
      <c r="F12" s="56"/>
      <c r="G12" s="56"/>
      <c r="H12" s="56"/>
      <c r="I12" s="6" t="s">
        <v>8</v>
      </c>
      <c r="J12" s="12">
        <f>J4+J5+J6+J7+J8+J9+J10+J11</f>
        <v>0</v>
      </c>
      <c r="K12" s="7" t="s">
        <v>10</v>
      </c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5" spans="1:11" x14ac:dyDescent="0.25">
      <c r="A15" s="14"/>
      <c r="B15" s="4" t="s">
        <v>11</v>
      </c>
    </row>
    <row r="17" spans="1:2" x14ac:dyDescent="0.25">
      <c r="A17" s="13"/>
      <c r="B17" s="3" t="s">
        <v>12</v>
      </c>
    </row>
  </sheetData>
  <mergeCells count="3">
    <mergeCell ref="B1:J1"/>
    <mergeCell ref="B2:J2"/>
    <mergeCell ref="B12:H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view="pageBreakPreview" zoomScale="80" zoomScaleNormal="100" zoomScaleSheetLayoutView="80" workbookViewId="0">
      <selection activeCell="O9" sqref="O9"/>
    </sheetView>
  </sheetViews>
  <sheetFormatPr defaultRowHeight="15" x14ac:dyDescent="0.25"/>
  <cols>
    <col min="1" max="1" width="7" customWidth="1"/>
    <col min="2" max="2" width="34" customWidth="1"/>
    <col min="3" max="3" width="8.42578125" customWidth="1"/>
    <col min="4" max="4" width="11.42578125" customWidth="1"/>
    <col min="5" max="6" width="8.5703125" customWidth="1"/>
    <col min="7" max="7" width="23.140625" customWidth="1"/>
    <col min="8" max="9" width="13.7109375" customWidth="1"/>
    <col min="10" max="10" width="11.5703125" customWidth="1"/>
    <col min="11" max="11" width="10.85546875" customWidth="1"/>
    <col min="12" max="12" width="12.5703125" customWidth="1"/>
    <col min="13" max="13" width="20.28515625" customWidth="1"/>
    <col min="14" max="14" width="14" customWidth="1"/>
    <col min="15" max="15" width="14.7109375" customWidth="1"/>
    <col min="16" max="16" width="12.85546875" customWidth="1"/>
  </cols>
  <sheetData>
    <row r="1" spans="1:16" ht="49.5" customHeight="1" x14ac:dyDescent="0.2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37.5" customHeight="1" x14ac:dyDescent="0.25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37.5" customHeight="1" x14ac:dyDescent="0.25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33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7"/>
      <c r="P4" s="17" t="s">
        <v>38</v>
      </c>
    </row>
    <row r="5" spans="1:16" ht="8.25" customHeight="1" x14ac:dyDescent="0.25">
      <c r="A5" s="15"/>
      <c r="B5" s="16"/>
      <c r="C5" s="16"/>
      <c r="D5" s="16"/>
      <c r="E5" s="16"/>
      <c r="F5" s="16"/>
      <c r="G5" s="16"/>
      <c r="H5" s="29"/>
      <c r="I5" s="16"/>
      <c r="J5" s="16"/>
      <c r="K5" s="16"/>
      <c r="L5" s="16"/>
      <c r="M5" s="16"/>
      <c r="N5" s="17"/>
      <c r="O5" s="17"/>
    </row>
    <row r="6" spans="1:16" ht="102.75" customHeight="1" x14ac:dyDescent="0.25">
      <c r="A6" s="18" t="s">
        <v>0</v>
      </c>
      <c r="B6" s="18" t="s">
        <v>1</v>
      </c>
      <c r="C6" s="18" t="s">
        <v>14</v>
      </c>
      <c r="D6" s="18" t="s">
        <v>2</v>
      </c>
      <c r="E6" s="60" t="s">
        <v>35</v>
      </c>
      <c r="F6" s="61"/>
      <c r="G6" s="18" t="s">
        <v>34</v>
      </c>
      <c r="H6" s="18" t="s">
        <v>39</v>
      </c>
      <c r="I6" s="18" t="s">
        <v>40</v>
      </c>
      <c r="J6" s="60" t="s">
        <v>37</v>
      </c>
      <c r="K6" s="61"/>
      <c r="L6" s="18" t="s">
        <v>41</v>
      </c>
      <c r="M6" s="18" t="s">
        <v>42</v>
      </c>
      <c r="N6" s="18" t="s">
        <v>16</v>
      </c>
      <c r="O6" s="18" t="s">
        <v>28</v>
      </c>
      <c r="P6" s="18" t="s">
        <v>20</v>
      </c>
    </row>
    <row r="7" spans="1:16" ht="31.5" customHeight="1" x14ac:dyDescent="0.25">
      <c r="A7" s="63">
        <v>1</v>
      </c>
      <c r="B7" s="64" t="s">
        <v>45</v>
      </c>
      <c r="C7" s="57">
        <v>35</v>
      </c>
      <c r="D7" s="30" t="s">
        <v>47</v>
      </c>
      <c r="E7" s="30" t="s">
        <v>36</v>
      </c>
      <c r="F7" s="30">
        <v>0.23</v>
      </c>
      <c r="G7" s="32" t="s">
        <v>46</v>
      </c>
      <c r="H7" s="31">
        <v>2932</v>
      </c>
      <c r="I7" s="31">
        <f t="shared" ref="I7:I8" si="0">F7*H7</f>
        <v>674.36</v>
      </c>
      <c r="J7" s="31" t="s">
        <v>43</v>
      </c>
      <c r="K7" s="34">
        <v>1.1200000000000001</v>
      </c>
      <c r="L7" s="31">
        <f t="shared" ref="L7:L8" si="1">I7*K7</f>
        <v>755.28320000000008</v>
      </c>
      <c r="M7" s="58">
        <f>L8+L7</f>
        <v>4361.6832000000004</v>
      </c>
      <c r="N7" s="58">
        <f>M7*1.05</f>
        <v>4579.7673600000007</v>
      </c>
      <c r="O7" s="58">
        <f>N7</f>
        <v>4579.7673600000007</v>
      </c>
      <c r="P7" s="58">
        <f>O7*1.2</f>
        <v>5495.7208320000009</v>
      </c>
    </row>
    <row r="8" spans="1:16" ht="85.5" customHeight="1" x14ac:dyDescent="0.25">
      <c r="A8" s="63"/>
      <c r="B8" s="64"/>
      <c r="C8" s="57"/>
      <c r="D8" s="30" t="s">
        <v>48</v>
      </c>
      <c r="E8" s="30" t="s">
        <v>49</v>
      </c>
      <c r="F8" s="30">
        <v>230</v>
      </c>
      <c r="G8" s="33" t="s">
        <v>50</v>
      </c>
      <c r="H8" s="31">
        <v>14</v>
      </c>
      <c r="I8" s="31">
        <f t="shared" si="0"/>
        <v>3220</v>
      </c>
      <c r="J8" s="31" t="s">
        <v>51</v>
      </c>
      <c r="K8" s="34">
        <v>1.1200000000000001</v>
      </c>
      <c r="L8" s="31">
        <f t="shared" si="1"/>
        <v>3606.4000000000005</v>
      </c>
      <c r="M8" s="59"/>
      <c r="N8" s="59"/>
      <c r="O8" s="59"/>
      <c r="P8" s="59"/>
    </row>
    <row r="9" spans="1:16" ht="15.75" x14ac:dyDescent="0.25">
      <c r="A9" s="62" t="s">
        <v>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35">
        <f>SUM(M7:M8)</f>
        <v>4361.6832000000004</v>
      </c>
      <c r="N9" s="35">
        <f>SUM(N7:N8)</f>
        <v>4579.7673600000007</v>
      </c>
      <c r="O9" s="35">
        <f>SUM(O7:O8)</f>
        <v>4579.7673600000007</v>
      </c>
      <c r="P9" s="35">
        <f>SUM(P7:P8)</f>
        <v>5495.7208320000009</v>
      </c>
    </row>
    <row r="10" spans="1:16" ht="36" hidden="1" customHeight="1" x14ac:dyDescent="0.25">
      <c r="A10" s="19" t="s">
        <v>29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 t="s">
        <v>30</v>
      </c>
      <c r="N10" s="19"/>
    </row>
    <row r="11" spans="1:16" x14ac:dyDescent="0.25">
      <c r="A11" s="4"/>
    </row>
  </sheetData>
  <mergeCells count="13">
    <mergeCell ref="A9:L9"/>
    <mergeCell ref="A7:A8"/>
    <mergeCell ref="B7:B8"/>
    <mergeCell ref="A1:P1"/>
    <mergeCell ref="A2:P2"/>
    <mergeCell ref="A3:P3"/>
    <mergeCell ref="E6:F6"/>
    <mergeCell ref="J6:K6"/>
    <mergeCell ref="C7:C8"/>
    <mergeCell ref="M7:M8"/>
    <mergeCell ref="N7:N8"/>
    <mergeCell ref="O7:O8"/>
    <mergeCell ref="P7:P8"/>
  </mergeCells>
  <pageMargins left="0.51181102362204722" right="0.51181102362204722" top="0.74803149606299213" bottom="0.35433070866141736" header="0" footer="0"/>
  <pageSetup paperSize="9" scale="6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FtPj1U0wWAPPQp9LxOJfYbQEkkyvRw9pR/zwvyWc+aU=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NJBDbYhCiq2m8sJKokIzNA/X80JeO5jHVHZQEwBWRXA=</DigestValue>
    </Reference>
  </SignedInfo>
  <SignatureValue>6PgQ32IGtkQA5Yc2GowoyywChlUSf5QJlzQ/gNbcDPZzsS0MbqIi/m7THZMTMPTY
9D3sAFgdR3YodDh4h7cbGA==</SignatureValue>
  <KeyInfo>
    <X509Data>
      <X509Certificate>MIIKCTCCCbagAwIBAgIQaAZQABWqUrFLaiqBsLzJ8TAKBggqhQMHAQEDAjCCAcQx
GzAZBgkqhkiG9w0BCQEWDGNhQHNlcnR1bS5ydTEYMBYGBSqFA2QBEg0xMTE2Njcz
MDA4NTM5MRowGAYIKoUDA4EDAQESDDAwNjY3MzI0MDMyODELMAkGA1UEBhMCUlUx
MzAxBgNVBAgMKjY2INCh0LLQtdGA0LTQu9C+0LLRgdC60LDRjyDQvtCx0LvQsNGB
0YLRjDEhMB8GA1UEBwwY0JXQutCw0YLQtdGA0LjQvdCx0YPRgNCzMS4wLAYDVQQJ
DCXRg9C7LiDQo9C70YzRj9C90L7QstGB0LrQsNGPINC0LiAxM9CQMWwwagYDVQQK
DGPQntCx0YnQtdGB0YLQstC+INGBINC+0LPRgNCw0L3QuNGH0LXQvdC90L7QuSDQ
vtGC0LLQtdGC0YHRgtCy0LXQvdC90L7RgdGC0YzRjiAi0KHQtdGA0YLRg9C8LdCf
0YDQviIxbDBqBgNVBAMMY9Ce0LHRidC10YHRgtCy0L4g0YEg0L7Qs9GA0LDQvdC4
0YfQtdC90L3QvtC5INC+0YLQstC10YLRgdGC0LLQtdC90L3QvtGB0YLRjNGOICLQ
odC10YDRgtGD0Lwt0J/RgNC+IjAeFw0xOTAzMTkwNDQ2MjJaFw0yMDAzMTkwODI4
MDFaMIICOjEnMCUGCSqGSIb3DQEJARYYZS5tZXplbnNldmFAc2RzZW5lcmdvLnJ1
MRowGAYIKoUDA4EDAQESDDAwNDI1MDAwMzQ1MDEWMBQGBSqFA2QDEgsxMDc5OTQ1
NTMwMDEYMBYGBSqFA2QBEg0xMDY0MjUwMDEwMjQxMXcwdQYDVQQMDG7Ql9Cw0LzQ
tdGB0YLQuNGC0LXQu9GMINCz0LXQvdC10YDQsNC70YzQvdC+0LPQviDQtNC40YDQ
tdC60YLQvtGA0LAg0L/QviDRjdC60L7QvdC+0LzQuNC60LUg0Lgg0YTQuNC90LDQ
vdGB0LDQvDEsMCoGA1UECgwj0J7QntCeINCl0JogItCh0JTQoSAtINCt0J3QldCg
0JPQniIxQDA+BgNVBAkMN9Cf0KAt0JrQoiDQntCa0KLQr9CR0KDQrNCh0JrQmNCZ
LCDQlNCe0JwgNTMvMiwg0J7QpCA0MDExGTAXBgNVBAcMENCa0LXQvNC10YDQvtCy
0L4xMTAvBgNVBAgMKDQyINCa0LXQvNC10YDQvtCy0YHQutCw0Y8g0L7QsdC70LDR
gdGC0YwxCzAJBgNVBAYTAlJVMTIwMAYDVQQqDCnQldCy0LPQtdC90LjRjyDQkNC7
0LXQutGB0LDQvdC00YDQvtCy0L3QsDEbMBkGA1UEBAwS0JzQtdC30LXQvdGG0LXQ
stCwMSwwKgYDVQQDDCPQntCe0J4g0KXQmiAi0KHQlNChIC0g0K3QndCV0KDQk9Ce
IjBmMB8GCCqFAwcBAQEBMBMGByqFAwICJAAGCCqFAwcBAQICA0MABEDhwwvLEG4R
pyCDSxNNgE44U3nYICbnBdSYQa/xyDqT7UnlVSPo8d6/yqbNMzIwGtpXXXn+4pGT
+K7rwewI2q87o4IFATCCBP0wDgYDVR0PAQH/BAQDAgTwMCMGA1UdEQQcMBqBGGUu
bWV6ZW5zZXZhQHNkc2VuZXJnby5ydTATBgNVHSAEDDAKMAgGBiqFA2RxATBCBgNV
HSUEOzA5BggrBgEFBQcDAgYHKoUDAgIiBgYIKwYBBQUHAwQGByqFAwOBOQEGCCqF
AwMFCgIMBgcqhQMDBwgBMIHUBggrBgEFBQcBAQSBxzCBxDA2BggrBgEFBQcwAYYq
aHR0cDovL3BraS5zZXJ0dW0tcHJvLnJ1L29jc3AyMDEyL29jc3Auc3JmMEYGCCsG
AQUFBzAChjpodHRwOi8vY2Euc2VydHVtLXByby5ydS9jZXJ0aWZpY2F0ZXMvc2Vy
dHVtLXByby1xLTIwMTguY3J0MEIGCCsGAQUFBzAChjZodHRwOi8vY2Euc2VydHVt
LnJ1L2NlcnRpZmljYXRlcy9zZXJ0dW0tcHJvLXEtMjAxOC5jcnQwKwYDVR0QBCQw
IoAPMjAxOTAzMTkwNDQ2MjJagQ8yMDIwMDMxOTA4MjgwMVowggEzBgUqhQNkcASC
ASgwggEkDCsi0JrRgNC40L/RgtC+0J/RgNC+IENTUCIgKNCy0LXRgNGB0LjRjyA0
LjApDFMi0KPQtNC+0YHRgtC+0LLQtdGA0Y/RjtGJ0LjQuSDRhtC10L3RgtGAICLQ
mtGA0LjQv9GC0L7Qn9GA0L4g0KPQpiIg0LLQtdGA0YHQuNC4IDIuMAxP0KHQtdGA
0YLQuNGE0LjQutCw0YIg0YHQvtC+0YLQstC10YLRgdGC0LLQuNGPIOKEliDQodCk
LzEyNC0zMzgwINC+0YIgMTEuMDUuMjAxOAxP0KHQtdGA0YLQuNGE0LjQutCw0YIg
0YHQvtC+0YLQstC10YLRgdGC0LLQuNGPIOKEliDQodCkLzEyOC0zNTkyINC+0YIg
MTcuMTAuMjAxODA2BgUqhQNkbwQtDCsi0JrRgNC40L/RgtC+0J/RgNC+IENTUCIg
KNCy0LXRgNGB0LjRjyA0LjApMHcGA1UdHwRwMG4wN6A1oDOGMWh0dHA6Ly9jYS5z
ZXJ0dW0tcHJvLnJ1L2NkcC9zZXJ0dW0tcHJvLXEtMjAxOC5jcmwwM6AxoC+GLWh0
dHA6Ly9jYS5zZXJ0dW0ucnUvY2RwL3NlcnR1bS1wcm8tcS0yMDE4LmNybDCCAWAG
A1UdIwSCAVcwggFTgBQmYIMF8m/eyBpcQy3Obt448mvR1qGCASykggEoMIIBJDEe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0LiCCwCCZ2UFAAAAAAAbMB0GA1UdDgQWBBSS5urLpbY5evT0VBpmoUgG5rBuATAK
BggqhQMHAQEDAgNBAIXpa7HPQ1aUYhSfI75tRS/HkitrjBgnPCcsEmlA3IxPq91b
fI+Ev2613vSXCqSN56M5Qz+e9gfISk6eKGyK6gU=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Y84hs56EkSiX0xohU6R1rwu+C1Y=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9erSxQIvGXj5iNZv9NFi4zH/6/8=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7EiMIu2BTKssd6HHxqoJOzmgqxM=</DigestValue>
      </Reference>
      <Reference URI="/xl/sharedStrings.xml?ContentType=application/vnd.openxmlformats-officedocument.spreadsheetml.sharedStrings+xml">
        <DigestMethod Algorithm="http://www.w3.org/2000/09/xmldsig#sha1"/>
        <DigestValue>0E1lULPDaAb5x7Sz0gntTl8vAJs=</DigestValue>
      </Reference>
      <Reference URI="/xl/styles.xml?ContentType=application/vnd.openxmlformats-officedocument.spreadsheetml.styles+xml">
        <DigestMethod Algorithm="http://www.w3.org/2000/09/xmldsig#sha1"/>
        <DigestValue>w0DngluI7WJoqjQBxKbqVmotMJU=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GtGFNIBxKCnldMXk1sGwrDk/kFw=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SfUIWDV8/wv4UWjsTVjV7YdLhP8=</DigestValue>
      </Reference>
      <Reference URI="/xl/worksheets/sheet2.xml?ContentType=application/vnd.openxmlformats-officedocument.spreadsheetml.worksheet+xml">
        <DigestMethod Algorithm="http://www.w3.org/2000/09/xmldsig#sha1"/>
        <DigestValue>xv/WvaM7oSre4q3+I5rKpsh45dA=</DigestValue>
      </Reference>
      <Reference URI="/xl/worksheets/sheet3.xml?ContentType=application/vnd.openxmlformats-officedocument.spreadsheetml.worksheet+xml">
        <DigestMethod Algorithm="http://www.w3.org/2000/09/xmldsig#sha1"/>
        <DigestValue>0iMZ/L+wMfa9DFqyRTXe19xszrY=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2019-04-04T01:20:46Z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2019-04-04T01:20:46Z</xd:SigningTime>
          <xd:SigningCertificate>
            <xd:Cert>
              <xd:CertDigest>
                <DigestMethod Algorithm="http://www.w3.org/2000/09/xmldsig#sha1"/>
                <DigestValue>BCTdAKvbwK+ymn7xsbFPLkv0Ub0=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STREET=ул. Ульяновская д. 13А, L=Екатеринбург, S=66 Свердловская область, C=RU, ИНН=006673240328, ОГРН=1116673008539, E=ca@sertum.ru</X509IssuerName>
                <X509SerialNumber>138272487942255844981543265424532883953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ВЛ </vt:lpstr>
      <vt:lpstr>КЛ</vt:lpstr>
      <vt:lpstr>ПС</vt:lpstr>
      <vt:lpstr>'ВЛ '!Область_печати</vt:lpstr>
      <vt:lpstr>ПС!Область_печати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2019-04-04T01:20:42Z</dcterms:modified>
</cp:coreProperties>
</file>